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270" windowWidth="12240" windowHeight="916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Foglio1!$A$1:$L$31</definedName>
  </definedNames>
  <calcPr calcId="124519"/>
</workbook>
</file>

<file path=xl/calcChain.xml><?xml version="1.0" encoding="utf-8"?>
<calcChain xmlns="http://schemas.openxmlformats.org/spreadsheetml/2006/main">
  <c r="F7" i="1"/>
  <c r="K29"/>
  <c r="G37"/>
  <c r="B14"/>
  <c r="E29" s="1"/>
  <c r="B7"/>
  <c r="G16"/>
  <c r="F19" s="1"/>
  <c r="E23" s="1"/>
  <c r="B21"/>
  <c r="K4" s="1"/>
  <c r="B8"/>
  <c r="B9" s="1"/>
  <c r="E40" l="1"/>
  <c r="I32" s="1"/>
  <c r="K6"/>
  <c r="K8" s="1"/>
  <c r="L8" s="1"/>
  <c r="F4"/>
  <c r="F6" s="1"/>
  <c r="K13"/>
  <c r="K15" s="1"/>
  <c r="F21"/>
  <c r="I29"/>
  <c r="L29" s="1"/>
  <c r="K10"/>
  <c r="L10" s="1"/>
  <c r="E43" l="1"/>
  <c r="G44" s="1"/>
  <c r="L32"/>
  <c r="K17"/>
  <c r="F12"/>
  <c r="E31"/>
  <c r="E33" s="1"/>
  <c r="G21"/>
  <c r="G43" l="1"/>
  <c r="G45"/>
  <c r="G25"/>
  <c r="G24"/>
  <c r="G23"/>
</calcChain>
</file>

<file path=xl/sharedStrings.xml><?xml version="1.0" encoding="utf-8"?>
<sst xmlns="http://schemas.openxmlformats.org/spreadsheetml/2006/main" count="87" uniqueCount="62">
  <si>
    <t>Rck</t>
  </si>
  <si>
    <t>fyk</t>
  </si>
  <si>
    <t>fcd</t>
  </si>
  <si>
    <t>fyd</t>
  </si>
  <si>
    <t>eps s</t>
  </si>
  <si>
    <t>cf=</t>
  </si>
  <si>
    <t>NTC2008</t>
  </si>
  <si>
    <t>gk=</t>
  </si>
  <si>
    <t>qk=</t>
  </si>
  <si>
    <t>DATI</t>
  </si>
  <si>
    <t>SLU</t>
  </si>
  <si>
    <t>Momento di calcolo Md=</t>
  </si>
  <si>
    <t>Luce netta</t>
  </si>
  <si>
    <t>Luce di calcolo</t>
  </si>
  <si>
    <t>Area ferri calcolo=</t>
  </si>
  <si>
    <t>Area scelta:</t>
  </si>
  <si>
    <t>n</t>
  </si>
  <si>
    <t>diam [mm]</t>
  </si>
  <si>
    <t>Area</t>
  </si>
  <si>
    <t>asse neutro</t>
  </si>
  <si>
    <t>x=</t>
  </si>
  <si>
    <t>Momento ultimo</t>
  </si>
  <si>
    <t>Mu=</t>
  </si>
  <si>
    <t>SLE STATO TENSIONALE</t>
  </si>
  <si>
    <t>Momento di esercizio Me=</t>
  </si>
  <si>
    <t>Asse neutro</t>
  </si>
  <si>
    <t>σ cls</t>
  </si>
  <si>
    <t>σ acciaio</t>
  </si>
  <si>
    <t>SLE CONTROLLO FESSURAZIONE</t>
  </si>
  <si>
    <t>Mom Comb Quasi Perm</t>
  </si>
  <si>
    <t>Rapporto x/d=</t>
  </si>
  <si>
    <t>Campo</t>
  </si>
  <si>
    <t>Armatura semplice</t>
  </si>
  <si>
    <t>daN/cmq</t>
  </si>
  <si>
    <t>daN/cm2</t>
  </si>
  <si>
    <t>daN/m</t>
  </si>
  <si>
    <t>m</t>
  </si>
  <si>
    <t>cm</t>
  </si>
  <si>
    <t>daNm</t>
  </si>
  <si>
    <t>Base di calcolo B=</t>
  </si>
  <si>
    <t>d=</t>
  </si>
  <si>
    <t>Base scelta</t>
  </si>
  <si>
    <t>Calcolo Armatura doppia</t>
  </si>
  <si>
    <t>Mrcls=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</si>
  <si>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M=</t>
    </r>
  </si>
  <si>
    <t>As'=</t>
  </si>
  <si>
    <t>nuovo asse neutro x=</t>
  </si>
  <si>
    <t>Verifica armatura compressa snervata</t>
  </si>
  <si>
    <r>
      <rPr>
        <sz val="10"/>
        <rFont val="Symbol"/>
        <family val="1"/>
        <charset val="2"/>
      </rPr>
      <t>e</t>
    </r>
    <r>
      <rPr>
        <sz val="10"/>
        <rFont val="Arial"/>
        <family val="2"/>
      </rPr>
      <t>'s</t>
    </r>
  </si>
  <si>
    <t>parametro</t>
  </si>
  <si>
    <t>Mu tot=</t>
  </si>
  <si>
    <t>Progetto Balconi pieni in C.A.</t>
  </si>
  <si>
    <t>M=ql^2/2+P*l</t>
  </si>
  <si>
    <t>Carico Conc</t>
  </si>
  <si>
    <t>Parapetto</t>
  </si>
  <si>
    <t>daN/mq</t>
  </si>
  <si>
    <t>cm2/B</t>
  </si>
  <si>
    <t>Altezza di calcolo</t>
  </si>
  <si>
    <t>Altezza Scelta</t>
  </si>
  <si>
    <t xml:space="preserve">N.B.: se il valore dell'armatura doppia è negativo, cioè </t>
  </si>
  <si>
    <t xml:space="preserve">non è richiesta, il valore Mu tot sopra riportato non </t>
  </si>
  <si>
    <t>è attendibile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</si>
</sst>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Border="1"/>
    <xf numFmtId="0" fontId="0" fillId="0" borderId="6" xfId="0" applyBorder="1"/>
    <xf numFmtId="0" fontId="0" fillId="0" borderId="8" xfId="0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4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/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0" fillId="0" borderId="7" xfId="0" applyBorder="1"/>
    <xf numFmtId="2" fontId="0" fillId="0" borderId="0" xfId="0" applyNumberFormat="1" applyBorder="1"/>
    <xf numFmtId="0" fontId="3" fillId="0" borderId="6" xfId="0" applyFont="1" applyBorder="1"/>
    <xf numFmtId="0" fontId="3" fillId="0" borderId="7" xfId="0" applyFont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0" xfId="0" applyFill="1" applyBorder="1"/>
    <xf numFmtId="2" fontId="0" fillId="0" borderId="0" xfId="0" applyNumberFormat="1"/>
    <xf numFmtId="2" fontId="3" fillId="0" borderId="7" xfId="0" applyNumberFormat="1" applyFont="1" applyBorder="1"/>
    <xf numFmtId="0" fontId="0" fillId="0" borderId="0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>
      <selection activeCell="I38" sqref="I38"/>
    </sheetView>
  </sheetViews>
  <sheetFormatPr defaultRowHeight="12.75"/>
  <cols>
    <col min="1" max="1" width="13.28515625" bestFit="1" customWidth="1"/>
    <col min="4" max="4" width="20.140625" customWidth="1"/>
    <col min="5" max="5" width="10.7109375" customWidth="1"/>
    <col min="6" max="6" width="10" customWidth="1"/>
    <col min="7" max="7" width="17.140625" customWidth="1"/>
    <col min="8" max="8" width="12.28515625" customWidth="1"/>
    <col min="9" max="9" width="21.85546875" customWidth="1"/>
    <col min="12" max="12" width="15.28515625" customWidth="1"/>
  </cols>
  <sheetData>
    <row r="1" spans="1:12">
      <c r="A1" s="53" t="s">
        <v>51</v>
      </c>
      <c r="B1" s="54"/>
      <c r="C1" s="54"/>
      <c r="D1" s="29" t="s">
        <v>6</v>
      </c>
      <c r="E1" s="30"/>
      <c r="F1" s="54"/>
      <c r="G1" s="54"/>
      <c r="H1" s="54"/>
      <c r="I1" s="54"/>
      <c r="J1" s="54"/>
      <c r="K1" s="54"/>
      <c r="L1" s="31"/>
    </row>
    <row r="2" spans="1:12">
      <c r="A2" s="55" t="s">
        <v>32</v>
      </c>
      <c r="B2" s="56"/>
      <c r="C2" s="56"/>
      <c r="D2" s="17"/>
      <c r="E2" s="17"/>
      <c r="F2" s="32"/>
      <c r="G2" s="32"/>
      <c r="H2" s="32"/>
      <c r="I2" s="32"/>
      <c r="J2" s="32"/>
      <c r="K2" s="32"/>
      <c r="L2" s="3"/>
    </row>
    <row r="3" spans="1:12">
      <c r="A3" s="50" t="s">
        <v>9</v>
      </c>
      <c r="B3" s="51"/>
      <c r="C3" s="52"/>
      <c r="D3" s="50" t="s">
        <v>10</v>
      </c>
      <c r="E3" s="51"/>
      <c r="F3" s="51"/>
      <c r="G3" s="52"/>
      <c r="H3" s="35"/>
      <c r="I3" s="50" t="s">
        <v>23</v>
      </c>
      <c r="J3" s="51"/>
      <c r="K3" s="51"/>
      <c r="L3" s="52"/>
    </row>
    <row r="4" spans="1:12">
      <c r="A4" s="1" t="s">
        <v>0</v>
      </c>
      <c r="B4" s="2">
        <v>300</v>
      </c>
      <c r="C4" s="3" t="s">
        <v>34</v>
      </c>
      <c r="D4" s="15" t="s">
        <v>11</v>
      </c>
      <c r="E4" s="16"/>
      <c r="F4" s="17">
        <f>(B16*1.3+B17*1.5)*B21^2/2+B19*1.3*B21</f>
        <v>1005.6375</v>
      </c>
      <c r="G4" s="3" t="s">
        <v>38</v>
      </c>
      <c r="H4" s="17"/>
      <c r="I4" s="1" t="s">
        <v>24</v>
      </c>
      <c r="J4" s="17"/>
      <c r="K4" s="17">
        <f>(B16+B17)*B21^2/2+B19*B21</f>
        <v>748.125</v>
      </c>
      <c r="L4" s="3" t="s">
        <v>38</v>
      </c>
    </row>
    <row r="5" spans="1:12">
      <c r="A5" s="4" t="s">
        <v>1</v>
      </c>
      <c r="B5" s="5">
        <v>4500</v>
      </c>
      <c r="C5" s="6" t="s">
        <v>33</v>
      </c>
      <c r="D5" s="4"/>
      <c r="E5" s="7"/>
      <c r="F5" s="7"/>
      <c r="G5" s="6"/>
      <c r="H5" s="7"/>
      <c r="I5" s="4"/>
      <c r="J5" s="7"/>
      <c r="K5" s="7"/>
      <c r="L5" s="6"/>
    </row>
    <row r="6" spans="1:12">
      <c r="A6" s="4"/>
      <c r="B6" s="7"/>
      <c r="C6" s="6"/>
      <c r="D6" s="14" t="s">
        <v>39</v>
      </c>
      <c r="E6" s="18"/>
      <c r="F6" s="21">
        <f>(F4*100)/(0.211*B14^2*B7)</f>
        <v>41.701048222254315</v>
      </c>
      <c r="G6" s="6" t="s">
        <v>37</v>
      </c>
      <c r="H6" s="7"/>
      <c r="I6" s="4" t="s">
        <v>25</v>
      </c>
      <c r="J6" s="7" t="s">
        <v>20</v>
      </c>
      <c r="K6" s="21">
        <f>(15*G16)/B11*(-1+(1+2*B14*B11/(15*G16))^0.5)</f>
        <v>2.7194408292146637</v>
      </c>
      <c r="L6" s="6" t="s">
        <v>37</v>
      </c>
    </row>
    <row r="7" spans="1:12">
      <c r="A7" s="4" t="s">
        <v>2</v>
      </c>
      <c r="B7" s="8">
        <f>B4*0.83/1.5*0.85</f>
        <v>141.1</v>
      </c>
      <c r="C7" s="6"/>
      <c r="D7" s="4" t="s">
        <v>57</v>
      </c>
      <c r="E7" s="7"/>
      <c r="F7" s="58">
        <f>((F4*100/(0.211*B11*B7)))^0.5</f>
        <v>5.8118713905269788</v>
      </c>
      <c r="G7" s="6" t="s">
        <v>37</v>
      </c>
      <c r="H7" s="7"/>
      <c r="I7" s="4"/>
      <c r="J7" s="7"/>
      <c r="K7" s="7"/>
      <c r="L7" s="6"/>
    </row>
    <row r="8" spans="1:12">
      <c r="A8" s="4" t="s">
        <v>3</v>
      </c>
      <c r="B8" s="8">
        <f>B5/1.15</f>
        <v>3913.04347826087</v>
      </c>
      <c r="C8" s="6"/>
      <c r="D8" s="4"/>
      <c r="E8" s="7"/>
      <c r="G8" s="6"/>
      <c r="H8" s="7"/>
      <c r="I8" s="4"/>
      <c r="J8" s="7" t="s">
        <v>26</v>
      </c>
      <c r="K8" s="21">
        <f>(2*K4*100)/(B11*K6*(B14-K6/3))</f>
        <v>67.980932934596623</v>
      </c>
      <c r="L8" s="6" t="str">
        <f>IF(K8&lt;0.6*B4*0.83,"OK","Non Verif")</f>
        <v>OK</v>
      </c>
    </row>
    <row r="9" spans="1:12">
      <c r="A9" s="4" t="s">
        <v>4</v>
      </c>
      <c r="B9" s="7">
        <f>B8/2000000</f>
        <v>1.9565217391304349E-3</v>
      </c>
      <c r="C9" s="6"/>
      <c r="D9" s="4" t="s">
        <v>58</v>
      </c>
      <c r="E9" s="7"/>
      <c r="F9" s="5">
        <v>12</v>
      </c>
      <c r="G9" s="6" t="s">
        <v>37</v>
      </c>
      <c r="H9" s="7"/>
      <c r="I9" s="4"/>
      <c r="J9" s="7"/>
      <c r="K9" s="7"/>
      <c r="L9" s="6"/>
    </row>
    <row r="10" spans="1:12">
      <c r="A10" s="4"/>
      <c r="B10" s="7"/>
      <c r="C10" s="6"/>
      <c r="D10" s="45"/>
      <c r="E10" s="7"/>
      <c r="F10" s="7"/>
      <c r="G10" s="6"/>
      <c r="H10" s="7"/>
      <c r="I10" s="4"/>
      <c r="J10" s="7" t="s">
        <v>27</v>
      </c>
      <c r="K10" s="21">
        <f>(K4*100)/(G16*(B14-K6/3))</f>
        <v>2355.0334347827497</v>
      </c>
      <c r="L10" s="6" t="str">
        <f>IF(K10&lt;0.8*B5,"OK","Non Verif")</f>
        <v>OK</v>
      </c>
    </row>
    <row r="11" spans="1:12">
      <c r="A11" s="4" t="s">
        <v>41</v>
      </c>
      <c r="B11" s="5">
        <v>100</v>
      </c>
      <c r="C11" s="6" t="s">
        <v>37</v>
      </c>
      <c r="D11" s="4"/>
      <c r="E11" s="7"/>
      <c r="F11" s="7"/>
      <c r="G11" s="6"/>
      <c r="H11" s="7"/>
      <c r="I11" s="9"/>
      <c r="J11" s="20"/>
      <c r="K11" s="20"/>
      <c r="L11" s="10"/>
    </row>
    <row r="12" spans="1:12">
      <c r="A12" s="12"/>
      <c r="B12" s="11"/>
      <c r="C12" s="6"/>
      <c r="D12" s="4" t="s">
        <v>14</v>
      </c>
      <c r="E12" s="7"/>
      <c r="F12" s="21">
        <f>F4*100/(0.9*B14*B8)</f>
        <v>3.1727932098765432</v>
      </c>
      <c r="G12" s="6" t="s">
        <v>56</v>
      </c>
      <c r="H12" s="7"/>
      <c r="I12" s="50" t="s">
        <v>28</v>
      </c>
      <c r="J12" s="51"/>
      <c r="K12" s="51"/>
      <c r="L12" s="52"/>
    </row>
    <row r="13" spans="1:12">
      <c r="A13" s="4" t="s">
        <v>5</v>
      </c>
      <c r="B13" s="5">
        <v>3</v>
      </c>
      <c r="C13" s="6"/>
      <c r="D13" s="4"/>
      <c r="E13" s="7"/>
      <c r="F13" s="7"/>
      <c r="G13" s="6"/>
      <c r="H13" s="7"/>
      <c r="I13" s="1" t="s">
        <v>29</v>
      </c>
      <c r="J13" s="17"/>
      <c r="K13" s="17">
        <f>(B16+0.3*B17)*B21^2/2+B19*B21</f>
        <v>632.36249999999995</v>
      </c>
      <c r="L13" s="3"/>
    </row>
    <row r="14" spans="1:12">
      <c r="A14" s="4" t="s">
        <v>40</v>
      </c>
      <c r="B14" s="7">
        <f>F9-B13</f>
        <v>9</v>
      </c>
      <c r="C14" s="6"/>
      <c r="D14" s="4" t="s">
        <v>15</v>
      </c>
      <c r="E14" s="24" t="s">
        <v>16</v>
      </c>
      <c r="F14" s="24" t="s">
        <v>17</v>
      </c>
      <c r="G14" s="19" t="s">
        <v>18</v>
      </c>
      <c r="H14" s="24"/>
      <c r="I14" s="4"/>
      <c r="J14" s="7"/>
      <c r="K14" s="7"/>
      <c r="L14" s="6"/>
    </row>
    <row r="15" spans="1:12">
      <c r="A15" s="12"/>
      <c r="B15" s="11"/>
      <c r="C15" s="13"/>
      <c r="D15" s="4"/>
      <c r="E15" s="24"/>
      <c r="F15" s="24"/>
      <c r="G15" s="19"/>
      <c r="H15" s="24"/>
      <c r="I15" s="4"/>
      <c r="J15" s="7" t="s">
        <v>26</v>
      </c>
      <c r="K15" s="21">
        <f>(2*K13*100)/(B11*K6*(B14-K6/3))</f>
        <v>57.461778048927457</v>
      </c>
      <c r="L15" s="6" t="s">
        <v>34</v>
      </c>
    </row>
    <row r="16" spans="1:12">
      <c r="A16" s="12" t="s">
        <v>7</v>
      </c>
      <c r="B16" s="5">
        <v>600</v>
      </c>
      <c r="C16" s="6" t="s">
        <v>55</v>
      </c>
      <c r="D16" s="4"/>
      <c r="E16" s="25">
        <v>5</v>
      </c>
      <c r="F16" s="25">
        <v>10</v>
      </c>
      <c r="G16" s="26">
        <f>E16*((F16/10)^2)*3.14/4</f>
        <v>3.9250000000000003</v>
      </c>
      <c r="H16" s="36"/>
      <c r="I16" s="4"/>
      <c r="J16" s="7"/>
      <c r="K16" s="7"/>
      <c r="L16" s="6"/>
    </row>
    <row r="17" spans="1:13">
      <c r="A17" s="12" t="s">
        <v>8</v>
      </c>
      <c r="B17" s="5">
        <v>300</v>
      </c>
      <c r="C17" s="6" t="s">
        <v>55</v>
      </c>
      <c r="D17" s="4"/>
      <c r="E17" s="7"/>
      <c r="F17" s="7"/>
      <c r="G17" s="6"/>
      <c r="H17" s="7"/>
      <c r="I17" s="4"/>
      <c r="J17" s="7" t="s">
        <v>27</v>
      </c>
      <c r="K17" s="21">
        <f>(K13*100)/(G16*(B14-K6/3))</f>
        <v>1990.6229980321555</v>
      </c>
      <c r="L17" s="6" t="s">
        <v>34</v>
      </c>
    </row>
    <row r="18" spans="1:13">
      <c r="A18" s="12" t="s">
        <v>53</v>
      </c>
      <c r="B18" s="11"/>
      <c r="C18" s="6"/>
      <c r="D18" s="4"/>
      <c r="E18" s="7"/>
      <c r="F18" s="7"/>
      <c r="G18" s="6"/>
      <c r="H18" s="7"/>
      <c r="I18" s="4"/>
      <c r="J18" s="7"/>
      <c r="K18" s="21"/>
      <c r="L18" s="6"/>
    </row>
    <row r="19" spans="1:13">
      <c r="A19" s="12" t="s">
        <v>54</v>
      </c>
      <c r="B19" s="57">
        <v>240</v>
      </c>
      <c r="C19" s="6" t="s">
        <v>35</v>
      </c>
      <c r="D19" s="4" t="s">
        <v>19</v>
      </c>
      <c r="E19" s="7" t="s">
        <v>20</v>
      </c>
      <c r="F19" s="21">
        <f>(G16*B8)/(0.8*B11*B7)</f>
        <v>1.3606215141897515</v>
      </c>
      <c r="G19" s="6"/>
      <c r="H19" s="7"/>
      <c r="I19" s="4"/>
      <c r="J19" s="7"/>
      <c r="K19" s="7"/>
      <c r="L19" s="6"/>
    </row>
    <row r="20" spans="1:13">
      <c r="A20" s="4" t="s">
        <v>12</v>
      </c>
      <c r="B20" s="5">
        <v>1</v>
      </c>
      <c r="C20" s="6" t="s">
        <v>36</v>
      </c>
      <c r="D20" s="4"/>
      <c r="E20" s="7"/>
      <c r="F20" s="7"/>
      <c r="G20" s="6"/>
      <c r="H20" s="7"/>
      <c r="I20" s="4"/>
      <c r="J20" s="7"/>
      <c r="K20" s="7"/>
      <c r="L20" s="6"/>
    </row>
    <row r="21" spans="1:13">
      <c r="A21" s="4" t="s">
        <v>13</v>
      </c>
      <c r="B21" s="7">
        <f>B20*1.05</f>
        <v>1.05</v>
      </c>
      <c r="C21" s="7" t="s">
        <v>36</v>
      </c>
      <c r="D21" s="22" t="s">
        <v>21</v>
      </c>
      <c r="E21" s="23" t="s">
        <v>22</v>
      </c>
      <c r="F21" s="59">
        <f>G16*B8*(B14-0.4*F19)/100</f>
        <v>1298.6931217586907</v>
      </c>
      <c r="G21" s="33" t="str">
        <f>IF(F21&gt;F4,"OK","NON VERIFICATO")</f>
        <v>OK</v>
      </c>
      <c r="H21" s="37"/>
      <c r="I21" s="9"/>
      <c r="J21" s="20"/>
      <c r="K21" s="20"/>
      <c r="L21" s="10"/>
    </row>
    <row r="22" spans="1:13">
      <c r="A22" s="4"/>
      <c r="B22" s="11"/>
      <c r="C22" s="7"/>
      <c r="D22" s="1"/>
      <c r="E22" s="17"/>
      <c r="F22" s="17"/>
      <c r="G22" s="3"/>
      <c r="H22" s="41"/>
      <c r="I22" s="17"/>
      <c r="J22" s="17"/>
      <c r="K22" s="17"/>
      <c r="L22" s="3"/>
    </row>
    <row r="23" spans="1:13">
      <c r="D23" s="27" t="s">
        <v>30</v>
      </c>
      <c r="E23" s="34">
        <f>F19/B14</f>
        <v>0.15118016824330571</v>
      </c>
      <c r="F23" s="24" t="s">
        <v>31</v>
      </c>
      <c r="G23" s="28" t="str">
        <f>IF(E23&gt;0,IF(E23&lt;0.2593,"2",""),"")</f>
        <v>2</v>
      </c>
      <c r="H23" s="42"/>
      <c r="I23" s="7"/>
      <c r="J23" s="7"/>
      <c r="K23" s="7"/>
      <c r="L23" s="6"/>
    </row>
    <row r="24" spans="1:13">
      <c r="A24" s="7" t="s">
        <v>52</v>
      </c>
      <c r="B24" s="11"/>
      <c r="C24" s="7"/>
      <c r="D24" s="4"/>
      <c r="E24" s="7"/>
      <c r="F24" s="24" t="s">
        <v>31</v>
      </c>
      <c r="G24" s="19" t="str">
        <f>IF(E23&gt;0.2593,IF(E23&lt;(1/(1+B9/0.0035)),"3",""),"")</f>
        <v/>
      </c>
      <c r="H24" s="42"/>
      <c r="I24" s="7"/>
      <c r="J24" s="7"/>
      <c r="K24" s="7"/>
      <c r="L24" s="6"/>
    </row>
    <row r="25" spans="1:13">
      <c r="A25" s="4"/>
      <c r="B25" s="11"/>
      <c r="C25" s="7"/>
      <c r="D25" s="4"/>
      <c r="E25" s="7"/>
      <c r="F25" s="24" t="s">
        <v>31</v>
      </c>
      <c r="G25" s="19" t="str">
        <f>IF(E23&gt;(1/(1+B9/0.0035)),IF(E23&lt;1,"4",""),"")</f>
        <v/>
      </c>
      <c r="H25" s="42"/>
      <c r="I25" s="7"/>
      <c r="J25" s="7"/>
      <c r="K25" s="7"/>
      <c r="L25" s="6"/>
    </row>
    <row r="26" spans="1:13">
      <c r="A26" s="4"/>
      <c r="B26" s="11"/>
      <c r="C26" s="7"/>
      <c r="D26" s="9"/>
      <c r="E26" s="20"/>
      <c r="F26" s="20"/>
      <c r="G26" s="10"/>
      <c r="H26" s="43"/>
      <c r="I26" s="20"/>
      <c r="J26" s="20"/>
      <c r="K26" s="20"/>
      <c r="L26" s="10"/>
    </row>
    <row r="27" spans="1:13">
      <c r="A27" s="1"/>
      <c r="B27" s="17"/>
      <c r="C27" s="17"/>
      <c r="D27" s="44" t="s">
        <v>42</v>
      </c>
      <c r="E27" s="17"/>
      <c r="F27" s="17"/>
      <c r="G27" s="3"/>
      <c r="H27" s="48" t="s">
        <v>47</v>
      </c>
      <c r="I27" s="17"/>
      <c r="J27" s="17"/>
      <c r="K27" s="17"/>
      <c r="L27" s="3"/>
    </row>
    <row r="28" spans="1:13">
      <c r="A28" s="4"/>
      <c r="B28" s="7"/>
      <c r="C28" s="7"/>
      <c r="D28" s="4"/>
      <c r="E28" s="7"/>
      <c r="F28" s="7"/>
      <c r="G28" s="6"/>
      <c r="H28" s="38"/>
      <c r="I28" s="7"/>
      <c r="J28" s="7"/>
      <c r="K28" s="7"/>
      <c r="L28" s="6"/>
    </row>
    <row r="29" spans="1:13">
      <c r="A29" s="4"/>
      <c r="B29" s="7"/>
      <c r="C29" s="7"/>
      <c r="D29" s="4" t="s">
        <v>43</v>
      </c>
      <c r="E29" s="21">
        <f>(0.211*B11*B14^2*B7)/100</f>
        <v>2411.5400999999997</v>
      </c>
      <c r="F29" s="7" t="s">
        <v>38</v>
      </c>
      <c r="G29" s="6"/>
      <c r="H29" s="46" t="s">
        <v>48</v>
      </c>
      <c r="I29" s="7">
        <f>(0.0035*(E40-B13))/E40</f>
        <v>-4.2170615711252645E-3</v>
      </c>
      <c r="J29" s="40" t="s">
        <v>49</v>
      </c>
      <c r="K29" s="7">
        <f>B8/2100000</f>
        <v>1.8633540372670809E-3</v>
      </c>
      <c r="L29" s="19" t="str">
        <f>IF(I29&gt;K29,"OK snervato","Non snervato")</f>
        <v>Non snervato</v>
      </c>
    </row>
    <row r="30" spans="1:13">
      <c r="A30" s="4"/>
      <c r="B30" s="7"/>
      <c r="C30" s="7"/>
      <c r="D30" s="4"/>
      <c r="E30" s="21"/>
      <c r="F30" s="7"/>
      <c r="G30" s="6"/>
      <c r="H30" s="24"/>
      <c r="I30" s="7"/>
      <c r="J30" s="7"/>
      <c r="K30" s="7"/>
      <c r="L30" s="6"/>
      <c r="M30" s="7"/>
    </row>
    <row r="31" spans="1:13">
      <c r="A31" s="4"/>
      <c r="B31" s="7"/>
      <c r="C31" s="7"/>
      <c r="D31" s="45" t="s">
        <v>44</v>
      </c>
      <c r="E31" s="21">
        <f>F4-E29</f>
        <v>-1405.9025999999997</v>
      </c>
      <c r="F31" s="40" t="s">
        <v>38</v>
      </c>
      <c r="G31" s="6"/>
      <c r="H31" s="7"/>
      <c r="I31" s="7"/>
      <c r="J31" s="7"/>
      <c r="K31" s="7"/>
      <c r="L31" s="6"/>
      <c r="M31" s="7"/>
    </row>
    <row r="32" spans="1:13">
      <c r="A32" s="4"/>
      <c r="B32" s="7"/>
      <c r="C32" s="7"/>
      <c r="D32" s="4"/>
      <c r="E32" s="21"/>
      <c r="F32" s="7"/>
      <c r="G32" s="6"/>
      <c r="H32" s="39" t="s">
        <v>50</v>
      </c>
      <c r="I32" s="47">
        <f>(G16*B8*(B14-0.4*E40)+G37*B8*(0.4*E40-B13))/100</f>
        <v>1298.6931217586907</v>
      </c>
      <c r="J32" s="39" t="s">
        <v>38</v>
      </c>
      <c r="K32" s="39"/>
      <c r="L32" s="49" t="str">
        <f>IF(I32&gt;F4,"Verificato","NON VERIFICATO")</f>
        <v>Verificato</v>
      </c>
      <c r="M32" s="7"/>
    </row>
    <row r="33" spans="1:13">
      <c r="A33" s="4"/>
      <c r="B33" s="7"/>
      <c r="C33" s="7"/>
      <c r="D33" s="45" t="s">
        <v>45</v>
      </c>
      <c r="E33" s="21">
        <f>(E31*100)/(B8*(B14-B13))</f>
        <v>-5.9881036666666656</v>
      </c>
      <c r="F33" s="7"/>
      <c r="G33" s="6"/>
      <c r="H33" s="7"/>
      <c r="I33" s="7"/>
      <c r="J33" s="7"/>
      <c r="K33" s="7"/>
      <c r="L33" s="6"/>
      <c r="M33" s="7"/>
    </row>
    <row r="34" spans="1:13">
      <c r="A34" s="4"/>
      <c r="B34" s="7"/>
      <c r="C34" s="7"/>
      <c r="D34" s="4"/>
      <c r="E34" s="7"/>
      <c r="F34" s="7"/>
      <c r="G34" s="6"/>
      <c r="H34" s="7"/>
      <c r="I34" s="7"/>
      <c r="J34" s="7"/>
      <c r="K34" s="7"/>
      <c r="L34" s="6"/>
    </row>
    <row r="35" spans="1:13">
      <c r="A35" s="4"/>
      <c r="B35" s="7"/>
      <c r="C35" s="7"/>
      <c r="D35" s="4" t="s">
        <v>15</v>
      </c>
      <c r="E35" s="24" t="s">
        <v>16</v>
      </c>
      <c r="F35" s="24" t="s">
        <v>17</v>
      </c>
      <c r="G35" s="19" t="s">
        <v>18</v>
      </c>
      <c r="H35" s="7"/>
      <c r="I35" s="60" t="s">
        <v>59</v>
      </c>
      <c r="J35" s="7"/>
      <c r="K35" s="7"/>
      <c r="L35" s="6"/>
    </row>
    <row r="36" spans="1:13">
      <c r="A36" s="4"/>
      <c r="B36" s="7"/>
      <c r="C36" s="7"/>
      <c r="D36" s="4"/>
      <c r="E36" s="24"/>
      <c r="F36" s="24"/>
      <c r="G36" s="19"/>
      <c r="H36" s="7"/>
      <c r="I36" s="7" t="s">
        <v>60</v>
      </c>
      <c r="J36" s="7"/>
      <c r="K36" s="7"/>
      <c r="L36" s="6"/>
    </row>
    <row r="37" spans="1:13">
      <c r="A37" s="4"/>
      <c r="B37" s="7"/>
      <c r="C37" s="7"/>
      <c r="D37" s="4"/>
      <c r="E37" s="25">
        <v>0</v>
      </c>
      <c r="F37" s="25">
        <v>5</v>
      </c>
      <c r="G37" s="26">
        <f>E37*((F37/10)^2)*3.14/4</f>
        <v>0</v>
      </c>
      <c r="H37" s="7"/>
      <c r="I37" s="7" t="s">
        <v>61</v>
      </c>
      <c r="J37" s="7"/>
      <c r="K37" s="7"/>
      <c r="L37" s="6"/>
    </row>
    <row r="38" spans="1:13">
      <c r="A38" s="4"/>
      <c r="B38" s="7"/>
      <c r="C38" s="7"/>
      <c r="D38" s="4"/>
      <c r="E38" s="7"/>
      <c r="F38" s="7"/>
      <c r="G38" s="6"/>
      <c r="H38" s="7"/>
      <c r="I38" s="7"/>
      <c r="J38" s="7"/>
      <c r="K38" s="7"/>
      <c r="L38" s="6"/>
    </row>
    <row r="39" spans="1:13">
      <c r="A39" s="4"/>
      <c r="B39" s="7"/>
      <c r="C39" s="7"/>
      <c r="D39" s="4"/>
      <c r="E39" s="7"/>
      <c r="F39" s="7"/>
      <c r="G39" s="6"/>
      <c r="H39" s="7"/>
      <c r="I39" s="7"/>
      <c r="J39" s="7"/>
      <c r="K39" s="7"/>
      <c r="L39" s="6"/>
    </row>
    <row r="40" spans="1:13">
      <c r="A40" s="4"/>
      <c r="B40" s="7"/>
      <c r="C40" s="7"/>
      <c r="D40" s="45" t="s">
        <v>46</v>
      </c>
      <c r="E40" s="21">
        <f>((G16-G37)*B8)/(0.8*B11*B7)</f>
        <v>1.3606215141897515</v>
      </c>
      <c r="F40" s="7"/>
      <c r="G40" s="6"/>
      <c r="H40" s="7"/>
      <c r="I40" s="7"/>
      <c r="J40" s="7"/>
      <c r="K40" s="7"/>
      <c r="L40" s="6"/>
    </row>
    <row r="41" spans="1:13">
      <c r="A41" s="4"/>
      <c r="B41" s="7"/>
      <c r="C41" s="7"/>
      <c r="D41" s="4"/>
      <c r="E41" s="7"/>
      <c r="F41" s="7"/>
      <c r="G41" s="6"/>
      <c r="H41" s="7"/>
      <c r="I41" s="7"/>
      <c r="J41" s="7"/>
      <c r="K41" s="7"/>
      <c r="L41" s="6"/>
    </row>
    <row r="42" spans="1:13">
      <c r="A42" s="4"/>
      <c r="B42" s="7"/>
      <c r="C42" s="7"/>
      <c r="D42" s="1"/>
      <c r="E42" s="17"/>
      <c r="F42" s="17"/>
      <c r="G42" s="3"/>
      <c r="H42" s="7"/>
      <c r="I42" s="7"/>
      <c r="J42" s="7"/>
      <c r="K42" s="7"/>
      <c r="L42" s="6"/>
    </row>
    <row r="43" spans="1:13">
      <c r="A43" s="4"/>
      <c r="B43" s="7"/>
      <c r="C43" s="7"/>
      <c r="D43" s="27" t="s">
        <v>30</v>
      </c>
      <c r="E43" s="34">
        <f>E40/B14</f>
        <v>0.15118016824330571</v>
      </c>
      <c r="F43" s="24" t="s">
        <v>31</v>
      </c>
      <c r="G43" s="28" t="str">
        <f>IF(E43&gt;0,IF(E43&lt;0.2593,"2",""),"")</f>
        <v>2</v>
      </c>
      <c r="H43" s="7"/>
      <c r="I43" s="7"/>
      <c r="J43" s="7"/>
      <c r="K43" s="7"/>
      <c r="L43" s="6"/>
    </row>
    <row r="44" spans="1:13">
      <c r="A44" s="4"/>
      <c r="B44" s="7"/>
      <c r="C44" s="7"/>
      <c r="D44" s="4"/>
      <c r="E44" s="7"/>
      <c r="F44" s="24" t="s">
        <v>31</v>
      </c>
      <c r="G44" s="19" t="str">
        <f>IF(E43&gt;0.2593,IF(E43&lt;(1/(1+B32/0.0035)),"3",""),"")</f>
        <v/>
      </c>
      <c r="H44" s="7"/>
      <c r="I44" s="7"/>
      <c r="J44" s="7"/>
      <c r="K44" s="7"/>
      <c r="L44" s="6"/>
    </row>
    <row r="45" spans="1:13">
      <c r="A45" s="4"/>
      <c r="B45" s="7"/>
      <c r="C45" s="7"/>
      <c r="D45" s="4"/>
      <c r="E45" s="7"/>
      <c r="F45" s="24" t="s">
        <v>31</v>
      </c>
      <c r="G45" s="19" t="str">
        <f>IF(E43&gt;(1/(1+B32/0.0035)),IF(E43&lt;1,"4",""),"")</f>
        <v/>
      </c>
      <c r="H45" s="7"/>
      <c r="I45" s="7"/>
      <c r="J45" s="7"/>
      <c r="K45" s="7"/>
      <c r="L45" s="6"/>
    </row>
    <row r="46" spans="1:13">
      <c r="A46" s="9"/>
      <c r="B46" s="20"/>
      <c r="C46" s="20"/>
      <c r="D46" s="9"/>
      <c r="E46" s="20"/>
      <c r="F46" s="20"/>
      <c r="G46" s="10"/>
      <c r="H46" s="20"/>
      <c r="I46" s="20"/>
      <c r="J46" s="20"/>
      <c r="K46" s="20"/>
      <c r="L46" s="10"/>
    </row>
  </sheetData>
  <mergeCells count="7">
    <mergeCell ref="D3:G3"/>
    <mergeCell ref="I3:L3"/>
    <mergeCell ref="I12:L12"/>
    <mergeCell ref="A1:C1"/>
    <mergeCell ref="F1:K1"/>
    <mergeCell ref="A3:C3"/>
    <mergeCell ref="A2:C2"/>
  </mergeCells>
  <phoneticPr fontId="1" type="noConversion"/>
  <pageMargins left="0.75" right="0.75" top="1" bottom="1" header="0.5" footer="0.5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MISE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Utente Windows</cp:lastModifiedBy>
  <cp:lastPrinted>2013-02-11T15:28:01Z</cp:lastPrinted>
  <dcterms:created xsi:type="dcterms:W3CDTF">2009-03-24T21:11:47Z</dcterms:created>
  <dcterms:modified xsi:type="dcterms:W3CDTF">2018-04-13T13:30:04Z</dcterms:modified>
</cp:coreProperties>
</file>